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80" activeTab="0"/>
  </bookViews>
  <sheets>
    <sheet name="Calculator" sheetId="1" r:id="rId1"/>
  </sheets>
  <definedNames>
    <definedName name="_xlnm.Print_Area" localSheetId="0">'Calculator'!$A$3:$O$25</definedName>
  </definedNames>
  <calcPr fullCalcOnLoad="1"/>
</workbook>
</file>

<file path=xl/sharedStrings.xml><?xml version="1.0" encoding="utf-8"?>
<sst xmlns="http://schemas.openxmlformats.org/spreadsheetml/2006/main" count="41" uniqueCount="40">
  <si>
    <t>mm BTU</t>
  </si>
  <si>
    <t>Inputs</t>
  </si>
  <si>
    <t>mmBTU/ ton</t>
  </si>
  <si>
    <t>(fields shaded yellow)</t>
  </si>
  <si>
    <t xml:space="preserve">stack test (lb/ mm BTU)  </t>
  </si>
  <si>
    <t xml:space="preserve">BTU/ lb  </t>
  </si>
  <si>
    <t>(calculated values)</t>
  </si>
  <si>
    <t>firing code</t>
  </si>
  <si>
    <t>Calculator Firing Code</t>
  </si>
  <si>
    <t>PM10 species %</t>
  </si>
  <si>
    <t>PM2.5 species %</t>
  </si>
  <si>
    <t>lb/ mm BTU</t>
  </si>
  <si>
    <t>1st Day of Inv. Year</t>
  </si>
  <si>
    <t>Test Dates</t>
  </si>
  <si>
    <t>Effective</t>
  </si>
  <si>
    <t># of Days</t>
  </si>
  <si>
    <t xml:space="preserve">tons wood  </t>
  </si>
  <si>
    <t>lb/mm BTU</t>
  </si>
  <si>
    <t>AP-42 Table 1.6-5</t>
  </si>
  <si>
    <t>dry electrostatic filter (DEGF)</t>
  </si>
  <si>
    <t>scrubber</t>
  </si>
  <si>
    <t>uncontrolled</t>
  </si>
  <si>
    <t>cond PM (TPY)</t>
  </si>
  <si>
    <t>filt PM (TPY)</t>
  </si>
  <si>
    <t>Outputs (TPY)</t>
  </si>
  <si>
    <t xml:space="preserve">Year of Inventory  </t>
  </si>
  <si>
    <t xml:space="preserve">Unit (Blr 1, Htr 2, etc.)  </t>
  </si>
  <si>
    <t>Facility</t>
  </si>
  <si>
    <t>Permit No</t>
  </si>
  <si>
    <t>Ef from AP-42 Table 1.6-1</t>
  </si>
  <si>
    <t>firing codes returns the % split fo PM10 and PM2.5</t>
  </si>
  <si>
    <t>PM-FIL</t>
  </si>
  <si>
    <t>PM-CON</t>
  </si>
  <si>
    <t>PM10-FIL</t>
  </si>
  <si>
    <t>PM25-FIL</t>
  </si>
  <si>
    <t>Filterable PM from stack tests</t>
  </si>
  <si>
    <r>
      <t>Control Configuration</t>
    </r>
    <r>
      <rPr>
        <sz val="12"/>
        <rFont val="Times New Roman"/>
        <family val="1"/>
      </rPr>
      <t xml:space="preserve">  </t>
    </r>
  </si>
  <si>
    <r>
      <t xml:space="preserve">multiple cyclone </t>
    </r>
    <r>
      <rPr>
        <b/>
        <sz val="12"/>
        <rFont val="Times New Roman"/>
        <family val="1"/>
      </rPr>
      <t>w/</t>
    </r>
    <r>
      <rPr>
        <sz val="12"/>
        <rFont val="Times New Roman"/>
        <family val="1"/>
      </rPr>
      <t xml:space="preserve"> flyash reinject</t>
    </r>
  </si>
  <si>
    <r>
      <t xml:space="preserve">multiple cyclone </t>
    </r>
    <r>
      <rPr>
        <b/>
        <sz val="12"/>
        <rFont val="Times New Roman"/>
        <family val="1"/>
      </rPr>
      <t>w/out</t>
    </r>
    <r>
      <rPr>
        <sz val="12"/>
        <rFont val="Times New Roman"/>
        <family val="1"/>
      </rPr>
      <t xml:space="preserve"> flyash reinject</t>
    </r>
  </si>
  <si>
    <t>Condensable PM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</si>
</sst>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s>
  <fonts count="43">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7"/>
      </left>
      <right style="thin">
        <color indexed="17"/>
      </right>
      <top style="thin">
        <color indexed="17"/>
      </top>
      <bottom style="thin">
        <color indexed="17"/>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17"/>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20"/>
      </left>
      <right style="double">
        <color indexed="20"/>
      </right>
      <top style="double">
        <color indexed="20"/>
      </top>
      <bottom style="double">
        <color indexed="20"/>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4" fillId="0" borderId="0" xfId="0" applyFont="1" applyAlignment="1">
      <alignment/>
    </xf>
    <xf numFmtId="0" fontId="4" fillId="33" borderId="0" xfId="0" applyFont="1" applyFill="1" applyAlignment="1">
      <alignment horizontal="right"/>
    </xf>
    <xf numFmtId="0" fontId="4" fillId="33" borderId="10" xfId="0" applyFont="1" applyFill="1" applyBorder="1" applyAlignment="1">
      <alignment/>
    </xf>
    <xf numFmtId="0" fontId="5"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5" xfId="0" applyFont="1" applyBorder="1" applyAlignment="1">
      <alignment/>
    </xf>
    <xf numFmtId="0" fontId="5" fillId="0" borderId="0" xfId="0" applyFont="1" applyFill="1" applyAlignment="1">
      <alignment horizontal="center"/>
    </xf>
    <xf numFmtId="0" fontId="4" fillId="33" borderId="0" xfId="0" applyFont="1" applyFill="1" applyAlignment="1">
      <alignment/>
    </xf>
    <xf numFmtId="0" fontId="4" fillId="0" borderId="0" xfId="0" applyFont="1" applyFill="1" applyAlignment="1">
      <alignment/>
    </xf>
    <xf numFmtId="0" fontId="4" fillId="0" borderId="0" xfId="0" applyFont="1" applyBorder="1" applyAlignment="1">
      <alignment horizontal="center"/>
    </xf>
    <xf numFmtId="0" fontId="4" fillId="33" borderId="16" xfId="0" applyFont="1" applyFill="1" applyBorder="1" applyAlignment="1">
      <alignment horizontal="right"/>
    </xf>
    <xf numFmtId="0" fontId="4" fillId="33" borderId="0" xfId="0" applyFont="1" applyFill="1" applyBorder="1" applyAlignment="1">
      <alignment/>
    </xf>
    <xf numFmtId="0" fontId="4" fillId="0" borderId="0" xfId="0" applyFont="1" applyFill="1" applyBorder="1" applyAlignment="1">
      <alignment/>
    </xf>
    <xf numFmtId="164" fontId="4" fillId="33" borderId="10" xfId="0" applyNumberFormat="1" applyFont="1" applyFill="1" applyBorder="1" applyAlignment="1">
      <alignment/>
    </xf>
    <xf numFmtId="164" fontId="4" fillId="0" borderId="0" xfId="0" applyNumberFormat="1" applyFont="1" applyBorder="1" applyAlignment="1">
      <alignment/>
    </xf>
    <xf numFmtId="14" fontId="4" fillId="0" borderId="0" xfId="0" applyNumberFormat="1" applyFont="1" applyFill="1" applyBorder="1" applyAlignment="1">
      <alignment/>
    </xf>
    <xf numFmtId="2" fontId="4" fillId="0" borderId="0" xfId="0" applyNumberFormat="1" applyFont="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5" fillId="34" borderId="0" xfId="0" applyFont="1" applyFill="1" applyAlignment="1">
      <alignment horizontal="center"/>
    </xf>
    <xf numFmtId="0" fontId="4" fillId="33" borderId="0" xfId="0" applyFont="1" applyFill="1" applyBorder="1" applyAlignment="1">
      <alignment horizontal="right"/>
    </xf>
    <xf numFmtId="0" fontId="4" fillId="16" borderId="0" xfId="0" applyFont="1" applyFill="1" applyBorder="1" applyAlignment="1">
      <alignment/>
    </xf>
    <xf numFmtId="0" fontId="4" fillId="16" borderId="15" xfId="0" applyFont="1" applyFill="1" applyBorder="1" applyAlignment="1">
      <alignment/>
    </xf>
    <xf numFmtId="0" fontId="4" fillId="0" borderId="0" xfId="0" applyFont="1" applyBorder="1" applyAlignment="1">
      <alignment horizontal="right"/>
    </xf>
    <xf numFmtId="0" fontId="4" fillId="34" borderId="0" xfId="0" applyFont="1" applyFill="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34" borderId="0" xfId="0" applyFont="1" applyFill="1" applyAlignment="1">
      <alignment horizontal="left"/>
    </xf>
    <xf numFmtId="0" fontId="4" fillId="34" borderId="0" xfId="0" applyFont="1" applyFill="1" applyBorder="1" applyAlignment="1">
      <alignment horizontal="left"/>
    </xf>
    <xf numFmtId="0" fontId="4" fillId="34" borderId="20" xfId="0" applyFont="1" applyFill="1" applyBorder="1" applyAlignment="1">
      <alignment horizontal="right"/>
    </xf>
    <xf numFmtId="0" fontId="4" fillId="34" borderId="0" xfId="0" applyFont="1" applyFill="1" applyBorder="1" applyAlignment="1">
      <alignment/>
    </xf>
    <xf numFmtId="0" fontId="4" fillId="33" borderId="10" xfId="0" applyNumberFormat="1" applyFont="1" applyFill="1" applyBorder="1" applyAlignment="1">
      <alignment/>
    </xf>
    <xf numFmtId="0" fontId="4" fillId="16" borderId="0" xfId="0" applyFont="1" applyFill="1" applyAlignment="1">
      <alignment/>
    </xf>
    <xf numFmtId="0" fontId="4" fillId="34" borderId="0" xfId="0" applyFont="1" applyFill="1" applyAlignment="1">
      <alignment/>
    </xf>
    <xf numFmtId="0" fontId="4" fillId="34" borderId="0" xfId="0" applyFont="1" applyFill="1" applyBorder="1" applyAlignment="1">
      <alignment horizontal="center"/>
    </xf>
    <xf numFmtId="0" fontId="6" fillId="35" borderId="0" xfId="0" applyFont="1" applyFill="1" applyBorder="1" applyAlignment="1">
      <alignment horizontal="center"/>
    </xf>
    <xf numFmtId="0" fontId="6" fillId="35" borderId="21" xfId="0" applyFont="1" applyFill="1" applyBorder="1" applyAlignment="1">
      <alignment horizontal="center"/>
    </xf>
    <xf numFmtId="0" fontId="4" fillId="35" borderId="22" xfId="0"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horizontal="center"/>
    </xf>
    <xf numFmtId="0" fontId="4" fillId="35" borderId="21" xfId="0" applyFont="1" applyFill="1" applyBorder="1" applyAlignment="1">
      <alignment horizontal="center"/>
    </xf>
    <xf numFmtId="0" fontId="4" fillId="35" borderId="22" xfId="0" applyFont="1" applyFill="1" applyBorder="1" applyAlignment="1">
      <alignment/>
    </xf>
    <xf numFmtId="0" fontId="4" fillId="35" borderId="0" xfId="0" applyFont="1" applyFill="1" applyBorder="1" applyAlignment="1">
      <alignment/>
    </xf>
    <xf numFmtId="0" fontId="4" fillId="35" borderId="23" xfId="0" applyFont="1" applyFill="1" applyBorder="1" applyAlignment="1">
      <alignment/>
    </xf>
    <xf numFmtId="0" fontId="4" fillId="35" borderId="24" xfId="0" applyFont="1" applyFill="1" applyBorder="1" applyAlignment="1">
      <alignment/>
    </xf>
    <xf numFmtId="0" fontId="4" fillId="35" borderId="24" xfId="0" applyFont="1" applyFill="1" applyBorder="1" applyAlignment="1">
      <alignment horizontal="center"/>
    </xf>
    <xf numFmtId="0" fontId="4" fillId="35" borderId="25" xfId="0" applyFont="1" applyFill="1" applyBorder="1" applyAlignment="1">
      <alignment horizontal="center"/>
    </xf>
    <xf numFmtId="0" fontId="4" fillId="36" borderId="0" xfId="0" applyFont="1" applyFill="1" applyBorder="1" applyAlignment="1">
      <alignment/>
    </xf>
    <xf numFmtId="14" fontId="4" fillId="36" borderId="10" xfId="0" applyNumberFormat="1" applyFont="1" applyFill="1" applyBorder="1" applyAlignment="1">
      <alignment/>
    </xf>
    <xf numFmtId="164" fontId="4" fillId="36" borderId="10" xfId="0" applyNumberFormat="1" applyFont="1" applyFill="1" applyBorder="1" applyAlignment="1">
      <alignment/>
    </xf>
    <xf numFmtId="0" fontId="4" fillId="36" borderId="10" xfId="0" applyFont="1" applyFill="1" applyBorder="1" applyAlignment="1">
      <alignment/>
    </xf>
    <xf numFmtId="0" fontId="4" fillId="34" borderId="0" xfId="0" applyFont="1" applyFill="1" applyBorder="1" applyAlignment="1">
      <alignment horizontal="right"/>
    </xf>
    <xf numFmtId="0" fontId="4" fillId="0" borderId="0" xfId="0" applyFont="1" applyBorder="1" applyAlignment="1">
      <alignment horizontal="center"/>
    </xf>
    <xf numFmtId="0" fontId="4" fillId="35" borderId="26" xfId="0" applyFont="1" applyFill="1" applyBorder="1" applyAlignment="1">
      <alignment horizontal="center"/>
    </xf>
    <xf numFmtId="0" fontId="4" fillId="35" borderId="27" xfId="0" applyFont="1" applyFill="1" applyBorder="1" applyAlignment="1">
      <alignment horizontal="center"/>
    </xf>
    <xf numFmtId="0" fontId="4" fillId="35" borderId="28" xfId="0" applyFont="1" applyFill="1" applyBorder="1" applyAlignment="1">
      <alignment horizontal="center"/>
    </xf>
    <xf numFmtId="0" fontId="6" fillId="35" borderId="22" xfId="0" applyFont="1" applyFill="1" applyBorder="1" applyAlignment="1">
      <alignment horizontal="center"/>
    </xf>
    <xf numFmtId="0" fontId="6" fillId="35" borderId="0" xfId="0" applyFont="1" applyFill="1" applyBorder="1" applyAlignment="1">
      <alignment horizontal="center"/>
    </xf>
    <xf numFmtId="0" fontId="5" fillId="34" borderId="0" xfId="0" applyFont="1" applyFill="1" applyAlignment="1">
      <alignment horizontal="center"/>
    </xf>
    <xf numFmtId="0" fontId="5"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6</xdr:row>
      <xdr:rowOff>28575</xdr:rowOff>
    </xdr:from>
    <xdr:to>
      <xdr:col>15</xdr:col>
      <xdr:colOff>476250</xdr:colOff>
      <xdr:row>9</xdr:row>
      <xdr:rowOff>142875</xdr:rowOff>
    </xdr:to>
    <xdr:sp>
      <xdr:nvSpPr>
        <xdr:cNvPr id="1" name="Text Box 12"/>
        <xdr:cNvSpPr txBox="1">
          <a:spLocks noChangeArrowheads="1"/>
        </xdr:cNvSpPr>
      </xdr:nvSpPr>
      <xdr:spPr>
        <a:xfrm>
          <a:off x="4772025" y="1162050"/>
          <a:ext cx="7591425" cy="714375"/>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Enter test date from prior year or the first day of current inventory.  Then enter rate in effect at start of year.  Next add subsequent tests as needed.  Delete example dates and values as needed - </a:t>
          </a:r>
          <a:r>
            <a:rPr lang="en-US" cap="none" sz="1200" b="1" i="0" u="none" baseline="0">
              <a:solidFill>
                <a:srgbClr val="000000"/>
              </a:solidFill>
              <a:latin typeface="Times New Roman"/>
              <a:ea typeface="Times New Roman"/>
              <a:cs typeface="Times New Roman"/>
            </a:rPr>
            <a:t>DO NOT</a:t>
          </a:r>
          <a:r>
            <a:rPr lang="en-US" cap="none" sz="1200" b="0" i="0" u="none" baseline="0">
              <a:solidFill>
                <a:srgbClr val="000000"/>
              </a:solidFill>
              <a:latin typeface="Times New Roman"/>
              <a:ea typeface="Times New Roman"/>
              <a:cs typeface="Times New Roman"/>
            </a:rPr>
            <a:t> enter 0s.  In the example, March 3 was the first test, and this rate is in effect from January 1 until April 25 (subsequent test date).</a:t>
          </a:r>
        </a:p>
      </xdr:txBody>
    </xdr:sp>
    <xdr:clientData/>
  </xdr:twoCellAnchor>
  <xdr:twoCellAnchor>
    <xdr:from>
      <xdr:col>7</xdr:col>
      <xdr:colOff>781050</xdr:colOff>
      <xdr:row>10</xdr:row>
      <xdr:rowOff>76200</xdr:rowOff>
    </xdr:from>
    <xdr:to>
      <xdr:col>9</xdr:col>
      <xdr:colOff>438150</xdr:colOff>
      <xdr:row>11</xdr:row>
      <xdr:rowOff>142875</xdr:rowOff>
    </xdr:to>
    <xdr:sp>
      <xdr:nvSpPr>
        <xdr:cNvPr id="2" name="Line 13"/>
        <xdr:cNvSpPr>
          <a:spLocks/>
        </xdr:cNvSpPr>
      </xdr:nvSpPr>
      <xdr:spPr>
        <a:xfrm>
          <a:off x="5324475" y="2009775"/>
          <a:ext cx="21050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800100</xdr:colOff>
      <xdr:row>28</xdr:row>
      <xdr:rowOff>104775</xdr:rowOff>
    </xdr:from>
    <xdr:to>
      <xdr:col>13</xdr:col>
      <xdr:colOff>476250</xdr:colOff>
      <xdr:row>30</xdr:row>
      <xdr:rowOff>57150</xdr:rowOff>
    </xdr:to>
    <xdr:sp>
      <xdr:nvSpPr>
        <xdr:cNvPr id="3" name="Line 14"/>
        <xdr:cNvSpPr>
          <a:spLocks/>
        </xdr:cNvSpPr>
      </xdr:nvSpPr>
      <xdr:spPr>
        <a:xfrm flipH="1" flipV="1">
          <a:off x="6981825" y="5648325"/>
          <a:ext cx="39243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S39"/>
  <sheetViews>
    <sheetView tabSelected="1" zoomScale="70" zoomScaleNormal="70" zoomScalePageLayoutView="0" workbookViewId="0" topLeftCell="A1">
      <selection activeCell="I3" sqref="I3"/>
    </sheetView>
  </sheetViews>
  <sheetFormatPr defaultColWidth="9.140625" defaultRowHeight="12.75"/>
  <cols>
    <col min="1" max="1" width="4.8515625" style="1" customWidth="1"/>
    <col min="2" max="2" width="21.140625" style="1" bestFit="1" customWidth="1"/>
    <col min="3" max="3" width="10.421875" style="1" customWidth="1"/>
    <col min="4" max="6" width="9.140625" style="1" customWidth="1"/>
    <col min="7" max="7" width="4.28125" style="1" customWidth="1"/>
    <col min="8" max="8" width="24.57421875" style="1" customWidth="1"/>
    <col min="9" max="9" width="12.140625" style="1" customWidth="1"/>
    <col min="10" max="10" width="8.57421875" style="1" customWidth="1"/>
    <col min="11" max="11" width="15.8515625" style="1" customWidth="1"/>
    <col min="12" max="12" width="13.28125" style="1" customWidth="1"/>
    <col min="13" max="13" width="13.8515625" style="1" customWidth="1"/>
    <col min="14" max="14" width="10.57421875" style="1" bestFit="1" customWidth="1"/>
    <col min="15" max="15" width="11.28125" style="1" customWidth="1"/>
    <col min="16" max="16" width="9.140625" style="1" customWidth="1"/>
    <col min="17" max="17" width="10.421875" style="1" customWidth="1"/>
    <col min="18" max="16384" width="9.140625" style="1" customWidth="1"/>
  </cols>
  <sheetData>
    <row r="4" spans="2:3" ht="15.75">
      <c r="B4" s="2" t="s">
        <v>27</v>
      </c>
      <c r="C4" s="3"/>
    </row>
    <row r="5" spans="2:7" ht="16.5" thickBot="1">
      <c r="B5" s="2" t="s">
        <v>28</v>
      </c>
      <c r="C5" s="3"/>
      <c r="G5" s="4" t="s">
        <v>35</v>
      </c>
    </row>
    <row r="6" spans="2:17" ht="15.75">
      <c r="B6" s="2" t="s">
        <v>25</v>
      </c>
      <c r="C6" s="3"/>
      <c r="G6" s="5"/>
      <c r="H6" s="6"/>
      <c r="I6" s="6"/>
      <c r="J6" s="6"/>
      <c r="K6" s="6"/>
      <c r="L6" s="6"/>
      <c r="M6" s="6"/>
      <c r="N6" s="6"/>
      <c r="O6" s="6"/>
      <c r="P6" s="6"/>
      <c r="Q6" s="7"/>
    </row>
    <row r="7" spans="2:17" ht="15.75">
      <c r="B7" s="2" t="s">
        <v>26</v>
      </c>
      <c r="C7" s="3"/>
      <c r="G7" s="8"/>
      <c r="H7" s="9"/>
      <c r="I7" s="9"/>
      <c r="J7" s="9"/>
      <c r="K7" s="9"/>
      <c r="L7" s="9"/>
      <c r="M7" s="9"/>
      <c r="N7" s="9"/>
      <c r="O7" s="9"/>
      <c r="P7" s="9"/>
      <c r="Q7" s="10"/>
    </row>
    <row r="8" spans="7:17" ht="15.75">
      <c r="G8" s="8"/>
      <c r="H8" s="9"/>
      <c r="I8" s="9"/>
      <c r="J8" s="9"/>
      <c r="K8" s="9"/>
      <c r="L8" s="9"/>
      <c r="M8" s="9"/>
      <c r="N8" s="9"/>
      <c r="O8" s="9"/>
      <c r="P8" s="9"/>
      <c r="Q8" s="10"/>
    </row>
    <row r="9" spans="7:17" ht="15.75">
      <c r="G9" s="8"/>
      <c r="H9" s="9"/>
      <c r="I9" s="9"/>
      <c r="J9" s="9"/>
      <c r="K9" s="9"/>
      <c r="L9" s="9"/>
      <c r="M9" s="9"/>
      <c r="N9" s="9"/>
      <c r="O9" s="9"/>
      <c r="P9" s="9"/>
      <c r="Q9" s="10"/>
    </row>
    <row r="10" spans="1:17" ht="15.75">
      <c r="A10" s="65" t="s">
        <v>1</v>
      </c>
      <c r="B10" s="65"/>
      <c r="C10" s="65"/>
      <c r="D10" s="65"/>
      <c r="E10" s="11"/>
      <c r="F10" s="11"/>
      <c r="G10" s="8"/>
      <c r="H10" s="9"/>
      <c r="I10" s="9"/>
      <c r="J10" s="9"/>
      <c r="K10" s="9"/>
      <c r="L10" s="9"/>
      <c r="M10" s="9"/>
      <c r="N10" s="9"/>
      <c r="O10" s="9"/>
      <c r="P10" s="9"/>
      <c r="Q10" s="10"/>
    </row>
    <row r="11" spans="1:17" ht="15.75">
      <c r="A11" s="65" t="s">
        <v>3</v>
      </c>
      <c r="B11" s="65"/>
      <c r="C11" s="65"/>
      <c r="D11" s="65"/>
      <c r="E11" s="11"/>
      <c r="F11" s="11"/>
      <c r="G11" s="8"/>
      <c r="H11" s="9"/>
      <c r="I11" s="9"/>
      <c r="J11" s="9"/>
      <c r="K11" s="9"/>
      <c r="L11" s="9"/>
      <c r="M11" s="9"/>
      <c r="N11" s="9"/>
      <c r="O11" s="9"/>
      <c r="P11" s="9"/>
      <c r="Q11" s="10"/>
    </row>
    <row r="12" spans="1:17" ht="15.75">
      <c r="A12" s="12"/>
      <c r="B12" s="12"/>
      <c r="C12" s="12"/>
      <c r="D12" s="12"/>
      <c r="E12" s="13"/>
      <c r="F12" s="13"/>
      <c r="G12" s="8"/>
      <c r="H12" s="9"/>
      <c r="I12" s="9"/>
      <c r="J12" s="9"/>
      <c r="K12" s="9"/>
      <c r="L12" s="9"/>
      <c r="M12" s="9"/>
      <c r="N12" s="58" t="s">
        <v>14</v>
      </c>
      <c r="O12" s="58"/>
      <c r="P12" s="9"/>
      <c r="Q12" s="10"/>
    </row>
    <row r="13" spans="1:17" ht="15.75">
      <c r="A13" s="12"/>
      <c r="B13" s="15" t="s">
        <v>16</v>
      </c>
      <c r="C13" s="3"/>
      <c r="D13" s="16"/>
      <c r="E13" s="17"/>
      <c r="F13" s="17"/>
      <c r="G13" s="8"/>
      <c r="H13" s="9"/>
      <c r="I13" s="9"/>
      <c r="J13" s="9"/>
      <c r="K13" s="53" t="s">
        <v>13</v>
      </c>
      <c r="L13" s="53" t="s">
        <v>11</v>
      </c>
      <c r="M13" s="9"/>
      <c r="N13" s="14" t="s">
        <v>15</v>
      </c>
      <c r="O13" s="14" t="s">
        <v>11</v>
      </c>
      <c r="P13" s="9"/>
      <c r="Q13" s="10"/>
    </row>
    <row r="14" spans="1:17" ht="15.75">
      <c r="A14" s="12"/>
      <c r="B14" s="15" t="s">
        <v>5</v>
      </c>
      <c r="C14" s="3"/>
      <c r="D14" s="16"/>
      <c r="E14" s="17"/>
      <c r="F14" s="17"/>
      <c r="G14" s="8"/>
      <c r="H14" s="53" t="s">
        <v>12</v>
      </c>
      <c r="I14" s="54">
        <v>41640</v>
      </c>
      <c r="J14" s="9">
        <v>1</v>
      </c>
      <c r="K14" s="54">
        <v>41318</v>
      </c>
      <c r="L14" s="55">
        <v>0.2</v>
      </c>
      <c r="M14" s="9"/>
      <c r="N14" s="19">
        <f>IF(ISBLANK(K15),$I$15-I14,K15-I14)</f>
        <v>365</v>
      </c>
      <c r="O14" s="9">
        <f>L14*N14/365</f>
        <v>0.2</v>
      </c>
      <c r="P14" s="9"/>
      <c r="Q14" s="10"/>
    </row>
    <row r="15" spans="1:17" ht="15.75">
      <c r="A15" s="12"/>
      <c r="B15" s="12"/>
      <c r="C15" s="12"/>
      <c r="D15" s="12"/>
      <c r="E15" s="13"/>
      <c r="F15" s="13"/>
      <c r="G15" s="8"/>
      <c r="H15" s="17"/>
      <c r="I15" s="20">
        <f>I14+365</f>
        <v>42005</v>
      </c>
      <c r="J15" s="9">
        <v>2</v>
      </c>
      <c r="K15" s="54"/>
      <c r="L15" s="55"/>
      <c r="M15" s="9"/>
      <c r="N15" s="19">
        <f>IF(ISBLANK(K15),"",IF(ISBLANK(K16),$I$15-K15,K16-K15))</f>
      </c>
      <c r="O15" s="9">
        <f>IF(ISBLANK(K15),"",L15*N15/365)</f>
      </c>
      <c r="P15" s="9"/>
      <c r="Q15" s="10"/>
    </row>
    <row r="16" spans="4:17" ht="15.75">
      <c r="D16" s="9"/>
      <c r="E16" s="17"/>
      <c r="F16" s="17"/>
      <c r="G16" s="8"/>
      <c r="H16" s="9"/>
      <c r="I16" s="9"/>
      <c r="J16" s="9">
        <v>3</v>
      </c>
      <c r="K16" s="54"/>
      <c r="L16" s="55"/>
      <c r="M16" s="9"/>
      <c r="N16" s="19">
        <f>IF(ISBLANK(K16),"",IF(ISBLANK(K17),$I$15-K16,K17-K16))</f>
      </c>
      <c r="O16" s="9">
        <f>IF(ISBLANK(K16),"",L16*N16/365)</f>
      </c>
      <c r="P16" s="9"/>
      <c r="Q16" s="10"/>
    </row>
    <row r="17" spans="2:17" ht="15.75">
      <c r="B17" s="13" t="s">
        <v>2</v>
      </c>
      <c r="C17" s="13">
        <f>C14*2000/1000000</f>
        <v>0</v>
      </c>
      <c r="E17" s="13"/>
      <c r="F17" s="13"/>
      <c r="G17" s="8"/>
      <c r="H17" s="9"/>
      <c r="I17" s="9"/>
      <c r="J17" s="9">
        <v>4</v>
      </c>
      <c r="K17" s="54"/>
      <c r="L17" s="55"/>
      <c r="M17" s="9"/>
      <c r="N17" s="19">
        <f>IF(ISBLANK(K17),"",IF(ISBLANK(K18),$I$15-K17,K18-K17))</f>
      </c>
      <c r="O17" s="9">
        <f>IF(ISBLANK(K17),"",L17*N17/365)</f>
      </c>
      <c r="P17" s="9"/>
      <c r="Q17" s="10"/>
    </row>
    <row r="18" spans="1:19" s="13" customFormat="1" ht="15.75">
      <c r="A18" s="1"/>
      <c r="B18" s="1" t="s">
        <v>0</v>
      </c>
      <c r="C18" s="21">
        <v>86306</v>
      </c>
      <c r="D18" s="1"/>
      <c r="G18" s="22"/>
      <c r="H18" s="9"/>
      <c r="I18" s="9"/>
      <c r="J18" s="9">
        <v>5</v>
      </c>
      <c r="K18" s="54"/>
      <c r="L18" s="56"/>
      <c r="M18" s="9"/>
      <c r="N18" s="19">
        <f>IF(ISBLANK(K18),"",IF(ISBLANK(K19),$I$15-K18,K19-K18))</f>
      </c>
      <c r="O18" s="9">
        <f>IF(ISBLANK(K18),"",L18*N18/365)</f>
      </c>
      <c r="P18" s="9"/>
      <c r="Q18" s="10"/>
      <c r="R18" s="1"/>
      <c r="S18" s="1"/>
    </row>
    <row r="19" spans="5:17" ht="15.75">
      <c r="E19" s="13"/>
      <c r="F19" s="13"/>
      <c r="G19" s="8"/>
      <c r="H19" s="9"/>
      <c r="I19" s="9"/>
      <c r="J19" s="9">
        <v>6</v>
      </c>
      <c r="K19" s="54"/>
      <c r="L19" s="56"/>
      <c r="M19" s="9"/>
      <c r="N19" s="19">
        <f>IF(ISBLANK(K19),"",$I$15-K19)</f>
      </c>
      <c r="O19" s="9">
        <f>IF(ISBLANK(K19),"",L19*N19/365)</f>
      </c>
      <c r="P19" s="9"/>
      <c r="Q19" s="10"/>
    </row>
    <row r="20" spans="5:17" ht="15.75">
      <c r="E20" s="13"/>
      <c r="F20" s="13"/>
      <c r="G20" s="8"/>
      <c r="H20" s="9"/>
      <c r="I20" s="17"/>
      <c r="J20" s="17"/>
      <c r="K20" s="17"/>
      <c r="L20" s="17"/>
      <c r="M20" s="17"/>
      <c r="N20" s="17"/>
      <c r="O20" s="17"/>
      <c r="P20" s="17"/>
      <c r="Q20" s="23"/>
    </row>
    <row r="21" spans="5:19" ht="15.75">
      <c r="E21" s="11"/>
      <c r="F21" s="11"/>
      <c r="G21" s="8"/>
      <c r="H21" s="17"/>
      <c r="I21" s="16"/>
      <c r="J21" s="25" t="s">
        <v>4</v>
      </c>
      <c r="K21" s="18">
        <f>SUM(O14:O19)</f>
        <v>0.2</v>
      </c>
      <c r="L21" s="9"/>
      <c r="M21" s="9" t="s">
        <v>17</v>
      </c>
      <c r="N21" s="9">
        <v>0.017</v>
      </c>
      <c r="O21" s="26" t="s">
        <v>29</v>
      </c>
      <c r="P21" s="26"/>
      <c r="Q21" s="27"/>
      <c r="R21" s="13"/>
      <c r="S21" s="13"/>
    </row>
    <row r="22" spans="5:17" ht="15.75">
      <c r="E22" s="11"/>
      <c r="F22" s="11"/>
      <c r="G22" s="8"/>
      <c r="H22" s="9"/>
      <c r="I22" s="9"/>
      <c r="J22" s="28" t="s">
        <v>23</v>
      </c>
      <c r="K22" s="19">
        <f>K21*C18/2000</f>
        <v>8.630600000000001</v>
      </c>
      <c r="L22" s="9"/>
      <c r="M22" s="28" t="s">
        <v>22</v>
      </c>
      <c r="N22" s="19">
        <f>N21*C18/2000</f>
        <v>0.733601</v>
      </c>
      <c r="O22" s="9"/>
      <c r="P22" s="9"/>
      <c r="Q22" s="10"/>
    </row>
    <row r="23" spans="5:17" ht="16.5" thickBot="1">
      <c r="E23" s="11"/>
      <c r="F23" s="11"/>
      <c r="G23" s="30"/>
      <c r="H23" s="31"/>
      <c r="I23" s="31"/>
      <c r="J23" s="31"/>
      <c r="K23" s="31"/>
      <c r="L23" s="31"/>
      <c r="M23" s="31"/>
      <c r="N23" s="31"/>
      <c r="O23" s="31"/>
      <c r="P23" s="31"/>
      <c r="Q23" s="32"/>
    </row>
    <row r="24" spans="5:10" ht="15.75">
      <c r="E24" s="11"/>
      <c r="F24" s="11"/>
      <c r="H24" s="9"/>
      <c r="I24" s="9"/>
      <c r="J24" s="9"/>
    </row>
    <row r="25" spans="5:10" ht="15.75">
      <c r="E25" s="11"/>
      <c r="F25" s="11"/>
      <c r="H25" s="9"/>
      <c r="I25" s="9"/>
      <c r="J25" s="9"/>
    </row>
    <row r="26" ht="15.75">
      <c r="J26" s="9"/>
    </row>
    <row r="27" spans="8:10" ht="15.75">
      <c r="H27" s="4" t="s">
        <v>39</v>
      </c>
      <c r="J27" s="9"/>
    </row>
    <row r="28" spans="8:14" ht="15.75">
      <c r="H28" s="12" t="s">
        <v>7</v>
      </c>
      <c r="I28" s="37">
        <v>3</v>
      </c>
      <c r="J28" s="38" t="s">
        <v>30</v>
      </c>
      <c r="K28" s="38"/>
      <c r="L28" s="38"/>
      <c r="M28" s="38"/>
      <c r="N28" s="38"/>
    </row>
    <row r="29" ht="15.75">
      <c r="J29" s="9"/>
    </row>
    <row r="30" ht="15.75">
      <c r="J30" s="9"/>
    </row>
    <row r="31" spans="1:15" ht="15.75">
      <c r="A31" s="64" t="s">
        <v>24</v>
      </c>
      <c r="B31" s="64"/>
      <c r="C31" s="64"/>
      <c r="D31" s="64"/>
      <c r="K31" s="59" t="s">
        <v>18</v>
      </c>
      <c r="L31" s="60"/>
      <c r="M31" s="60"/>
      <c r="N31" s="60"/>
      <c r="O31" s="61"/>
    </row>
    <row r="32" spans="1:15" ht="15.75">
      <c r="A32" s="64" t="s">
        <v>6</v>
      </c>
      <c r="B32" s="64"/>
      <c r="C32" s="64"/>
      <c r="D32" s="64"/>
      <c r="K32" s="62" t="s">
        <v>36</v>
      </c>
      <c r="L32" s="63"/>
      <c r="M32" s="63"/>
      <c r="N32" s="41" t="s">
        <v>8</v>
      </c>
      <c r="O32" s="42"/>
    </row>
    <row r="33" spans="1:15" ht="16.5" thickBot="1">
      <c r="A33" s="29"/>
      <c r="B33" s="24"/>
      <c r="C33" s="24"/>
      <c r="D33" s="24"/>
      <c r="K33" s="43" t="s">
        <v>21</v>
      </c>
      <c r="L33" s="44"/>
      <c r="M33" s="44"/>
      <c r="N33" s="45">
        <v>1</v>
      </c>
      <c r="O33" s="46"/>
    </row>
    <row r="34" spans="1:15" ht="17.25" thickBot="1" thickTop="1">
      <c r="A34" s="29"/>
      <c r="B34" s="33" t="s">
        <v>31</v>
      </c>
      <c r="C34" s="35">
        <f>K22</f>
        <v>8.630600000000001</v>
      </c>
      <c r="D34" s="24"/>
      <c r="K34" s="43" t="s">
        <v>37</v>
      </c>
      <c r="L34" s="44"/>
      <c r="M34" s="44"/>
      <c r="N34" s="45">
        <v>2</v>
      </c>
      <c r="O34" s="46"/>
    </row>
    <row r="35" spans="1:15" ht="17.25" thickBot="1" thickTop="1">
      <c r="A35" s="29"/>
      <c r="B35" s="33" t="s">
        <v>32</v>
      </c>
      <c r="C35" s="35">
        <f>N22</f>
        <v>0.733601</v>
      </c>
      <c r="D35" s="24"/>
      <c r="K35" s="43" t="s">
        <v>38</v>
      </c>
      <c r="L35" s="44"/>
      <c r="M35" s="44"/>
      <c r="N35" s="45">
        <v>3</v>
      </c>
      <c r="O35" s="46"/>
    </row>
    <row r="36" spans="1:15" ht="17.25" thickBot="1" thickTop="1">
      <c r="A36" s="29"/>
      <c r="B36" s="33"/>
      <c r="C36" s="57"/>
      <c r="D36" s="24"/>
      <c r="H36" s="29"/>
      <c r="I36" s="29"/>
      <c r="K36" s="47" t="s">
        <v>20</v>
      </c>
      <c r="L36" s="48"/>
      <c r="M36" s="48"/>
      <c r="N36" s="45">
        <v>4</v>
      </c>
      <c r="O36" s="46"/>
    </row>
    <row r="37" spans="1:15" ht="17.25" thickBot="1" thickTop="1">
      <c r="A37" s="29"/>
      <c r="B37" s="34" t="s">
        <v>33</v>
      </c>
      <c r="C37" s="35">
        <f>(C34*I37/100)</f>
        <v>2.7617920000000002</v>
      </c>
      <c r="D37" s="36"/>
      <c r="H37" s="39" t="s">
        <v>9</v>
      </c>
      <c r="I37" s="40" t="str">
        <f>IF($I$28=1,"90",IF($I$28=2,"91",IF($I$28=3,"32",IF($I$28=4,"98",IF($I$28=5,"74","ERROR")))))</f>
        <v>32</v>
      </c>
      <c r="K37" s="49" t="s">
        <v>19</v>
      </c>
      <c r="L37" s="50"/>
      <c r="M37" s="50"/>
      <c r="N37" s="51">
        <v>5</v>
      </c>
      <c r="O37" s="52"/>
    </row>
    <row r="38" spans="1:9" ht="17.25" thickBot="1" thickTop="1">
      <c r="A38" s="29"/>
      <c r="B38" s="34" t="s">
        <v>34</v>
      </c>
      <c r="C38" s="35">
        <f>(C34*I38/100)</f>
        <v>1.3808960000000001</v>
      </c>
      <c r="D38" s="36"/>
      <c r="H38" s="39" t="s">
        <v>10</v>
      </c>
      <c r="I38" s="40" t="str">
        <f>IF($I$28=1,"76",IF($I$28=2,"54",IF($I$28=3,"16",IF($I$28=4,"98",IF($I$28=5,"65","ERROR")))))</f>
        <v>16</v>
      </c>
    </row>
    <row r="39" spans="1:9" ht="16.5" thickTop="1">
      <c r="A39" s="29"/>
      <c r="B39" s="29"/>
      <c r="C39" s="29"/>
      <c r="D39" s="29"/>
      <c r="H39" s="29"/>
      <c r="I39" s="29"/>
    </row>
  </sheetData>
  <sheetProtection/>
  <mergeCells count="7">
    <mergeCell ref="N12:O12"/>
    <mergeCell ref="K31:O31"/>
    <mergeCell ref="K32:M32"/>
    <mergeCell ref="A32:D32"/>
    <mergeCell ref="A31:D31"/>
    <mergeCell ref="A10:D10"/>
    <mergeCell ref="A11:D11"/>
  </mergeCells>
  <printOptions horizontalCentered="1" verticalCentered="1"/>
  <pageMargins left="0.75" right="0.75" top="1" bottom="1" header="0.5" footer="0.5"/>
  <pageSetup fitToHeight="1" fitToWidth="1" horizontalDpi="600" verticalDpi="600" orientation="landscape" scale="87" r:id="rId2"/>
  <headerFooter alignWithMargins="0">
    <oddHeader>&amp;C&amp;F</oddHeader>
    <oddFooter>&amp;C&amp;Z&amp;F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WilbanMC</dc:creator>
  <cp:keywords/>
  <dc:description/>
  <cp:lastModifiedBy>Wilbanks, M. Chad</cp:lastModifiedBy>
  <cp:lastPrinted>2006-11-28T14:15:33Z</cp:lastPrinted>
  <dcterms:created xsi:type="dcterms:W3CDTF">2006-02-28T15:52:18Z</dcterms:created>
  <dcterms:modified xsi:type="dcterms:W3CDTF">2018-01-09T20:11:48Z</dcterms:modified>
  <cp:category/>
  <cp:version/>
  <cp:contentType/>
  <cp:contentStatus/>
</cp:coreProperties>
</file>