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020" windowHeight="8115" activeTab="0"/>
  </bookViews>
  <sheets>
    <sheet name="Calculator" sheetId="1" r:id="rId1"/>
    <sheet name="Sample Write-Up" sheetId="2" r:id="rId2"/>
  </sheets>
  <definedNames>
    <definedName name="_xlnm.Print_Area" localSheetId="0">'Calculator'!$A$5:$O$41</definedName>
  </definedNames>
  <calcPr fullCalcOnLoad="1"/>
</workbook>
</file>

<file path=xl/sharedStrings.xml><?xml version="1.0" encoding="utf-8"?>
<sst xmlns="http://schemas.openxmlformats.org/spreadsheetml/2006/main" count="42" uniqueCount="41">
  <si>
    <t>mm BTU</t>
  </si>
  <si>
    <t>% S</t>
  </si>
  <si>
    <t>lb/mmBTU</t>
  </si>
  <si>
    <t>Inputs</t>
  </si>
  <si>
    <t>mmBTU/ ton</t>
  </si>
  <si>
    <t xml:space="preserve">stack test (lb/ mm BTU)  </t>
  </si>
  <si>
    <t xml:space="preserve">tons coal  </t>
  </si>
  <si>
    <t xml:space="preserve">BTU/ lb  </t>
  </si>
  <si>
    <t>(calculated values)</t>
  </si>
  <si>
    <t>AP-42 Table 1.1-5</t>
  </si>
  <si>
    <t>firing code</t>
  </si>
  <si>
    <t>Calculator Firing Code</t>
  </si>
  <si>
    <t xml:space="preserve">stokers, with or without controls  </t>
  </si>
  <si>
    <t>PM10 species %</t>
  </si>
  <si>
    <t>PM2.5 species %</t>
  </si>
  <si>
    <t>lb/ mm BTU</t>
  </si>
  <si>
    <t>1st Day of Inv. Year</t>
  </si>
  <si>
    <t>Test Dates</t>
  </si>
  <si>
    <t>Effective</t>
  </si>
  <si>
    <t># of Days</t>
  </si>
  <si>
    <t>cond PM (TPY)</t>
  </si>
  <si>
    <t>filt PM (TPY)</t>
  </si>
  <si>
    <t>Outputs (TPY)</t>
  </si>
  <si>
    <t xml:space="preserve">Year of Inventory  </t>
  </si>
  <si>
    <t xml:space="preserve">Unit (Blr 1, Htr 4, etc.)  </t>
  </si>
  <si>
    <t>Facility</t>
  </si>
  <si>
    <t>Permit No</t>
  </si>
  <si>
    <t>Blr 1</t>
  </si>
  <si>
    <t># of days in year</t>
  </si>
  <si>
    <t>enter 366 for leap year</t>
  </si>
  <si>
    <t>PM-FIL</t>
  </si>
  <si>
    <t>PM-CON</t>
  </si>
  <si>
    <t>PM10-FIL</t>
  </si>
  <si>
    <t>PM25-FIL</t>
  </si>
  <si>
    <t>enter 365 for reg year</t>
  </si>
  <si>
    <r>
      <t>Firing Configuration</t>
    </r>
    <r>
      <rPr>
        <sz val="12"/>
        <rFont val="Times New Roman"/>
        <family val="1"/>
      </rPr>
      <t xml:space="preserve">  </t>
    </r>
  </si>
  <si>
    <r>
      <t xml:space="preserve">pulverized </t>
    </r>
    <r>
      <rPr>
        <b/>
        <sz val="12"/>
        <rFont val="Times New Roman"/>
        <family val="1"/>
      </rPr>
      <t>without</t>
    </r>
    <r>
      <rPr>
        <sz val="12"/>
        <rFont val="Times New Roman"/>
        <family val="1"/>
      </rPr>
      <t xml:space="preserve"> FGD controls  </t>
    </r>
  </si>
  <si>
    <r>
      <t xml:space="preserve">pulverized </t>
    </r>
    <r>
      <rPr>
        <b/>
        <sz val="12"/>
        <rFont val="Times New Roman"/>
        <family val="1"/>
      </rPr>
      <t>with</t>
    </r>
    <r>
      <rPr>
        <sz val="12"/>
        <rFont val="Times New Roman"/>
        <family val="1"/>
      </rPr>
      <t xml:space="preserve"> FGD controls  </t>
    </r>
  </si>
  <si>
    <t>Condensable PM</t>
  </si>
  <si>
    <t>(fields shaded yellow, green, orange, and pink)</t>
  </si>
  <si>
    <t>Filterable PM (from stack tests)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</si>
</sst>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409]dddd\,\ mmmm\ dd\,\ yyyy"/>
  </numFmts>
  <fonts count="47">
    <font>
      <sz val="10"/>
      <name val="Arial"/>
      <family val="0"/>
    </font>
    <font>
      <sz val="8"/>
      <name val="Arial"/>
      <family val="0"/>
    </font>
    <font>
      <u val="single"/>
      <sz val="10"/>
      <color indexed="12"/>
      <name val="Arial"/>
      <family val="0"/>
    </font>
    <font>
      <u val="single"/>
      <sz val="10"/>
      <color indexed="36"/>
      <name val="Arial"/>
      <family val="0"/>
    </font>
    <font>
      <sz val="12"/>
      <name val="Times New Roman"/>
      <family val="1"/>
    </font>
    <font>
      <b/>
      <sz val="12"/>
      <name val="Times New Roman"/>
      <family val="1"/>
    </font>
    <font>
      <u val="single"/>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0"/>
    </font>
    <font>
      <sz val="12"/>
      <color indexed="8"/>
      <name val="Times New Roman"/>
      <family val="0"/>
    </font>
    <font>
      <b/>
      <sz val="12"/>
      <color indexed="8"/>
      <name val="Times New Roman"/>
      <family val="0"/>
    </font>
    <font>
      <sz val="9"/>
      <color indexed="8"/>
      <name val="Arial"/>
      <family val="0"/>
    </font>
    <font>
      <b/>
      <sz val="9"/>
      <color indexed="8"/>
      <name val="Arial"/>
      <family val="0"/>
    </font>
    <font>
      <sz val="10"/>
      <color indexed="1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rgb="FF92D050"/>
        <bgColor indexed="64"/>
      </patternFill>
    </fill>
    <fill>
      <patternFill patternType="solid">
        <fgColor rgb="FFFFC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7"/>
      </left>
      <right style="thin">
        <color indexed="17"/>
      </right>
      <top style="thin">
        <color indexed="17"/>
      </top>
      <bottom style="thin">
        <color indexed="17"/>
      </bottom>
    </border>
    <border>
      <left>
        <color indexed="63"/>
      </left>
      <right style="thin">
        <color indexed="17"/>
      </right>
      <top>
        <color indexed="63"/>
      </top>
      <bottom>
        <color indexed="63"/>
      </bottom>
    </border>
    <border>
      <left style="thin"/>
      <right>
        <color indexed="63"/>
      </right>
      <top>
        <color indexed="63"/>
      </top>
      <bottom>
        <color indexed="63"/>
      </bottom>
    </border>
    <border>
      <left style="double">
        <color indexed="20"/>
      </left>
      <right style="double">
        <color indexed="20"/>
      </right>
      <top style="double">
        <color indexed="20"/>
      </top>
      <bottom style="double">
        <color indexed="20"/>
      </bottom>
    </border>
    <border>
      <left style="thin">
        <color rgb="FF008000"/>
      </left>
      <right style="thin">
        <color rgb="FF008000"/>
      </right>
      <top style="thin">
        <color rgb="FF008000"/>
      </top>
      <bottom style="thin">
        <color rgb="FF00800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1">
    <xf numFmtId="0" fontId="0" fillId="0" borderId="0" xfId="0" applyAlignment="1">
      <alignment/>
    </xf>
    <xf numFmtId="0" fontId="0" fillId="0" borderId="0" xfId="0" applyFill="1" applyAlignment="1">
      <alignment/>
    </xf>
    <xf numFmtId="0" fontId="4" fillId="0" borderId="0" xfId="0" applyFont="1" applyAlignment="1">
      <alignment/>
    </xf>
    <xf numFmtId="0" fontId="4" fillId="0" borderId="0" xfId="0" applyFont="1" applyFill="1" applyAlignment="1">
      <alignment/>
    </xf>
    <xf numFmtId="0" fontId="4" fillId="33" borderId="0" xfId="0" applyFont="1" applyFill="1" applyAlignment="1">
      <alignment/>
    </xf>
    <xf numFmtId="0" fontId="4" fillId="34" borderId="0" xfId="0" applyFont="1" applyFill="1" applyAlignment="1">
      <alignment horizontal="center"/>
    </xf>
    <xf numFmtId="0" fontId="4" fillId="34" borderId="10" xfId="0" applyFont="1" applyFill="1" applyBorder="1" applyAlignment="1">
      <alignment horizontal="center"/>
    </xf>
    <xf numFmtId="0" fontId="4" fillId="34" borderId="0" xfId="0" applyFont="1" applyFill="1" applyAlignment="1">
      <alignment horizontal="right"/>
    </xf>
    <xf numFmtId="0" fontId="5" fillId="0" borderId="0" xfId="0" applyFont="1" applyFill="1" applyAlignment="1">
      <alignment horizontal="center"/>
    </xf>
    <xf numFmtId="0" fontId="4" fillId="34" borderId="11" xfId="0" applyFont="1" applyFill="1" applyBorder="1" applyAlignment="1">
      <alignment horizontal="right"/>
    </xf>
    <xf numFmtId="0" fontId="4" fillId="34" borderId="10" xfId="0" applyFont="1" applyFill="1" applyBorder="1" applyAlignment="1">
      <alignment/>
    </xf>
    <xf numFmtId="0" fontId="4" fillId="34" borderId="0" xfId="0" applyFont="1" applyFill="1" applyBorder="1" applyAlignment="1">
      <alignment/>
    </xf>
    <xf numFmtId="0" fontId="4" fillId="0" borderId="0" xfId="0" applyFont="1" applyFill="1" applyBorder="1" applyAlignment="1">
      <alignment/>
    </xf>
    <xf numFmtId="0" fontId="4" fillId="0" borderId="0" xfId="0" applyFont="1" applyBorder="1" applyAlignment="1">
      <alignment/>
    </xf>
    <xf numFmtId="0" fontId="4" fillId="35" borderId="12" xfId="0" applyFont="1" applyFill="1" applyBorder="1" applyAlignment="1">
      <alignment/>
    </xf>
    <xf numFmtId="0" fontId="4" fillId="35" borderId="0" xfId="0" applyFont="1" applyFill="1" applyBorder="1" applyAlignment="1">
      <alignment/>
    </xf>
    <xf numFmtId="0" fontId="4" fillId="0" borderId="0" xfId="0" applyFont="1" applyAlignment="1">
      <alignment horizontal="right"/>
    </xf>
    <xf numFmtId="164" fontId="4" fillId="0" borderId="0" xfId="0" applyNumberFormat="1" applyFont="1" applyBorder="1" applyAlignment="1">
      <alignment/>
    </xf>
    <xf numFmtId="0" fontId="5" fillId="36" borderId="0" xfId="0" applyFont="1" applyFill="1" applyAlignment="1">
      <alignment horizontal="center"/>
    </xf>
    <xf numFmtId="0" fontId="4" fillId="36" borderId="13" xfId="0" applyFont="1" applyFill="1" applyBorder="1" applyAlignment="1">
      <alignment horizontal="right"/>
    </xf>
    <xf numFmtId="0" fontId="4" fillId="36" borderId="0" xfId="0" applyFont="1" applyFill="1" applyBorder="1" applyAlignment="1">
      <alignment horizontal="right"/>
    </xf>
    <xf numFmtId="0" fontId="4" fillId="36" borderId="0" xfId="0" applyFont="1" applyFill="1" applyBorder="1" applyAlignment="1">
      <alignment/>
    </xf>
    <xf numFmtId="0" fontId="4" fillId="36" borderId="0" xfId="0" applyFont="1" applyFill="1" applyAlignment="1">
      <alignment/>
    </xf>
    <xf numFmtId="0" fontId="4" fillId="0" borderId="0" xfId="0" applyFont="1" applyFill="1" applyAlignment="1">
      <alignment horizontal="right"/>
    </xf>
    <xf numFmtId="0" fontId="4" fillId="36" borderId="0" xfId="0" applyFont="1" applyFill="1" applyAlignment="1">
      <alignment horizontal="center"/>
    </xf>
    <xf numFmtId="0" fontId="4" fillId="36" borderId="0" xfId="0" applyFont="1" applyFill="1" applyBorder="1" applyAlignment="1">
      <alignment horizontal="center"/>
    </xf>
    <xf numFmtId="0" fontId="4" fillId="37" borderId="14" xfId="0" applyFont="1" applyFill="1" applyBorder="1" applyAlignment="1">
      <alignment/>
    </xf>
    <xf numFmtId="14" fontId="4" fillId="37" borderId="10" xfId="0" applyNumberFormat="1" applyFont="1" applyFill="1" applyBorder="1" applyAlignment="1">
      <alignment/>
    </xf>
    <xf numFmtId="164" fontId="4" fillId="37" borderId="10" xfId="0" applyNumberFormat="1" applyFont="1" applyFill="1" applyBorder="1" applyAlignment="1">
      <alignment/>
    </xf>
    <xf numFmtId="0" fontId="4" fillId="37" borderId="10" xfId="0" applyFont="1" applyFill="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xf>
    <xf numFmtId="0" fontId="4" fillId="37" borderId="18" xfId="0" applyFont="1" applyFill="1" applyBorder="1" applyAlignment="1">
      <alignment/>
    </xf>
    <xf numFmtId="0" fontId="4" fillId="37" borderId="0" xfId="0" applyFont="1" applyFill="1" applyBorder="1" applyAlignment="1">
      <alignment/>
    </xf>
    <xf numFmtId="0" fontId="4" fillId="37" borderId="18" xfId="0" applyFont="1" applyFill="1" applyBorder="1" applyAlignment="1">
      <alignment horizontal="right"/>
    </xf>
    <xf numFmtId="0" fontId="4" fillId="0" borderId="0" xfId="0" applyFont="1" applyBorder="1" applyAlignment="1">
      <alignment horizontal="center"/>
    </xf>
    <xf numFmtId="0" fontId="4" fillId="0" borderId="19" xfId="0" applyFont="1" applyBorder="1" applyAlignment="1">
      <alignment horizontal="center"/>
    </xf>
    <xf numFmtId="14" fontId="4" fillId="0" borderId="0" xfId="0" applyNumberFormat="1" applyFont="1" applyBorder="1" applyAlignment="1">
      <alignment/>
    </xf>
    <xf numFmtId="0" fontId="4" fillId="37" borderId="0" xfId="0" applyFont="1" applyFill="1" applyBorder="1" applyAlignment="1">
      <alignment horizontal="right"/>
    </xf>
    <xf numFmtId="0" fontId="4" fillId="0" borderId="20" xfId="0" applyFont="1" applyBorder="1" applyAlignment="1">
      <alignment/>
    </xf>
    <xf numFmtId="0" fontId="4" fillId="0" borderId="21" xfId="0" applyFont="1" applyBorder="1" applyAlignment="1">
      <alignment/>
    </xf>
    <xf numFmtId="0" fontId="4" fillId="0" borderId="21" xfId="0" applyFont="1" applyBorder="1" applyAlignment="1">
      <alignment horizontal="right"/>
    </xf>
    <xf numFmtId="164" fontId="4" fillId="0" borderId="21" xfId="0" applyNumberFormat="1" applyFont="1" applyBorder="1" applyAlignment="1">
      <alignment/>
    </xf>
    <xf numFmtId="0" fontId="4" fillId="0" borderId="22" xfId="0" applyFont="1" applyBorder="1" applyAlignment="1">
      <alignment/>
    </xf>
    <xf numFmtId="0" fontId="4" fillId="0" borderId="0" xfId="0" applyFont="1" applyBorder="1" applyAlignment="1">
      <alignment horizontal="right"/>
    </xf>
    <xf numFmtId="0" fontId="4" fillId="35" borderId="23" xfId="0" applyFont="1" applyFill="1" applyBorder="1" applyAlignment="1">
      <alignment/>
    </xf>
    <xf numFmtId="0" fontId="4" fillId="35" borderId="21" xfId="0" applyFont="1" applyFill="1" applyBorder="1" applyAlignment="1">
      <alignment/>
    </xf>
    <xf numFmtId="0" fontId="5" fillId="0" borderId="0" xfId="0" applyFont="1" applyAlignment="1">
      <alignment/>
    </xf>
    <xf numFmtId="0" fontId="4" fillId="38" borderId="0" xfId="0" applyFont="1" applyFill="1" applyBorder="1" applyAlignment="1">
      <alignment horizontal="right"/>
    </xf>
    <xf numFmtId="0" fontId="4" fillId="38" borderId="10" xfId="0" applyFont="1" applyFill="1" applyBorder="1" applyAlignment="1">
      <alignment/>
    </xf>
    <xf numFmtId="0" fontId="4" fillId="9" borderId="0" xfId="0" applyFont="1" applyFill="1" applyAlignment="1">
      <alignment/>
    </xf>
    <xf numFmtId="0" fontId="4" fillId="9" borderId="0" xfId="0" applyFont="1" applyFill="1" applyAlignment="1">
      <alignment horizontal="center"/>
    </xf>
    <xf numFmtId="0" fontId="4" fillId="9" borderId="11" xfId="0" applyFont="1" applyFill="1" applyBorder="1" applyAlignment="1">
      <alignment horizontal="center"/>
    </xf>
    <xf numFmtId="0" fontId="4" fillId="9" borderId="10" xfId="0" applyFont="1" applyFill="1" applyBorder="1" applyAlignment="1">
      <alignment/>
    </xf>
    <xf numFmtId="0" fontId="4" fillId="0" borderId="24" xfId="0" applyFont="1" applyBorder="1" applyAlignment="1">
      <alignment/>
    </xf>
    <xf numFmtId="0" fontId="4" fillId="38" borderId="18" xfId="0" applyFont="1" applyFill="1" applyBorder="1" applyAlignment="1">
      <alignment/>
    </xf>
    <xf numFmtId="0" fontId="5" fillId="34" borderId="0" xfId="0" applyFont="1" applyFill="1" applyAlignment="1">
      <alignment horizontal="center"/>
    </xf>
    <xf numFmtId="0" fontId="5" fillId="36" borderId="0" xfId="0" applyFont="1" applyFill="1" applyAlignment="1">
      <alignment horizontal="center"/>
    </xf>
    <xf numFmtId="0" fontId="4" fillId="35" borderId="25" xfId="0" applyFont="1" applyFill="1" applyBorder="1" applyAlignment="1">
      <alignment horizontal="center"/>
    </xf>
    <xf numFmtId="0" fontId="4" fillId="35" borderId="26" xfId="0" applyFont="1" applyFill="1" applyBorder="1" applyAlignment="1">
      <alignment horizontal="center"/>
    </xf>
    <xf numFmtId="0" fontId="4" fillId="35" borderId="27" xfId="0" applyFont="1" applyFill="1" applyBorder="1" applyAlignment="1">
      <alignment horizontal="center"/>
    </xf>
    <xf numFmtId="0" fontId="6" fillId="35" borderId="12" xfId="0" applyFont="1" applyFill="1" applyBorder="1" applyAlignment="1">
      <alignment horizontal="center"/>
    </xf>
    <xf numFmtId="0" fontId="6" fillId="35" borderId="0" xfId="0" applyFont="1" applyFill="1" applyBorder="1" applyAlignment="1">
      <alignment horizontal="center"/>
    </xf>
    <xf numFmtId="0" fontId="6" fillId="35" borderId="19" xfId="0" applyFont="1" applyFill="1" applyBorder="1" applyAlignment="1">
      <alignment horizontal="center"/>
    </xf>
    <xf numFmtId="0" fontId="4" fillId="35" borderId="0" xfId="0" applyFont="1" applyFill="1" applyBorder="1" applyAlignment="1">
      <alignment horizontal="center"/>
    </xf>
    <xf numFmtId="0" fontId="4" fillId="35" borderId="19" xfId="0" applyFont="1" applyFill="1" applyBorder="1" applyAlignment="1">
      <alignment horizontal="center"/>
    </xf>
    <xf numFmtId="0" fontId="4" fillId="35" borderId="21" xfId="0" applyFont="1" applyFill="1" applyBorder="1" applyAlignment="1">
      <alignment horizontal="center"/>
    </xf>
    <xf numFmtId="0" fontId="4" fillId="35" borderId="22"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34</xdr:row>
      <xdr:rowOff>114300</xdr:rowOff>
    </xdr:from>
    <xdr:to>
      <xdr:col>14</xdr:col>
      <xdr:colOff>476250</xdr:colOff>
      <xdr:row>37</xdr:row>
      <xdr:rowOff>161925</xdr:rowOff>
    </xdr:to>
    <xdr:sp>
      <xdr:nvSpPr>
        <xdr:cNvPr id="1" name="Text Box 2"/>
        <xdr:cNvSpPr txBox="1">
          <a:spLocks noChangeArrowheads="1"/>
        </xdr:cNvSpPr>
      </xdr:nvSpPr>
      <xdr:spPr>
        <a:xfrm>
          <a:off x="9639300" y="7000875"/>
          <a:ext cx="2714625" cy="704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Be aware that the precentages change for blr type.  Here type = industrial blrs (73% and 26%).</a:t>
          </a:r>
        </a:p>
      </xdr:txBody>
    </xdr:sp>
    <xdr:clientData/>
  </xdr:twoCellAnchor>
  <xdr:twoCellAnchor>
    <xdr:from>
      <xdr:col>10</xdr:col>
      <xdr:colOff>190500</xdr:colOff>
      <xdr:row>35</xdr:row>
      <xdr:rowOff>180975</xdr:rowOff>
    </xdr:from>
    <xdr:to>
      <xdr:col>11</xdr:col>
      <xdr:colOff>171450</xdr:colOff>
      <xdr:row>36</xdr:row>
      <xdr:rowOff>66675</xdr:rowOff>
    </xdr:to>
    <xdr:sp>
      <xdr:nvSpPr>
        <xdr:cNvPr id="2" name="Line 5"/>
        <xdr:cNvSpPr>
          <a:spLocks/>
        </xdr:cNvSpPr>
      </xdr:nvSpPr>
      <xdr:spPr>
        <a:xfrm flipH="1" flipV="1">
          <a:off x="8562975" y="7286625"/>
          <a:ext cx="904875"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26</xdr:row>
      <xdr:rowOff>123825</xdr:rowOff>
    </xdr:from>
    <xdr:to>
      <xdr:col>10</xdr:col>
      <xdr:colOff>857250</xdr:colOff>
      <xdr:row>29</xdr:row>
      <xdr:rowOff>57150</xdr:rowOff>
    </xdr:to>
    <xdr:sp>
      <xdr:nvSpPr>
        <xdr:cNvPr id="3" name="Line 9"/>
        <xdr:cNvSpPr>
          <a:spLocks/>
        </xdr:cNvSpPr>
      </xdr:nvSpPr>
      <xdr:spPr>
        <a:xfrm flipH="1" flipV="1">
          <a:off x="8467725" y="5353050"/>
          <a:ext cx="762000" cy="533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85725</xdr:colOff>
      <xdr:row>2</xdr:row>
      <xdr:rowOff>57150</xdr:rowOff>
    </xdr:from>
    <xdr:to>
      <xdr:col>13</xdr:col>
      <xdr:colOff>885825</xdr:colOff>
      <xdr:row>6</xdr:row>
      <xdr:rowOff>0</xdr:rowOff>
    </xdr:to>
    <xdr:sp>
      <xdr:nvSpPr>
        <xdr:cNvPr id="4" name="Text Box 10"/>
        <xdr:cNvSpPr txBox="1">
          <a:spLocks noChangeArrowheads="1"/>
        </xdr:cNvSpPr>
      </xdr:nvSpPr>
      <xdr:spPr>
        <a:xfrm>
          <a:off x="5524500" y="466725"/>
          <a:ext cx="6343650" cy="7429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200" b="0" i="0" u="none" baseline="0">
              <a:solidFill>
                <a:srgbClr val="000000"/>
              </a:solidFill>
              <a:latin typeface="Times New Roman"/>
              <a:ea typeface="Times New Roman"/>
              <a:cs typeface="Times New Roman"/>
            </a:rPr>
            <a:t>Enter test date from prior year or the first day of current inventory.  Then enter rate in effect at start of year.  Next add subsequent tests as needed.  Delete example dates and values as needed - </a:t>
          </a:r>
          <a:r>
            <a:rPr lang="en-US" cap="none" sz="1200" b="1" i="0" u="none" baseline="0">
              <a:solidFill>
                <a:srgbClr val="000000"/>
              </a:solidFill>
              <a:latin typeface="Times New Roman"/>
              <a:ea typeface="Times New Roman"/>
              <a:cs typeface="Times New Roman"/>
            </a:rPr>
            <a:t>DO NOT</a:t>
          </a:r>
          <a:r>
            <a:rPr lang="en-US" cap="none" sz="1200" b="0" i="0" u="none" baseline="0">
              <a:solidFill>
                <a:srgbClr val="000000"/>
              </a:solidFill>
              <a:latin typeface="Times New Roman"/>
              <a:ea typeface="Times New Roman"/>
              <a:cs typeface="Times New Roman"/>
            </a:rPr>
            <a:t> enter 0s.  In the example, September 30 2015 was the first test, and this rate is in effect from January 1, 2017, until October 3, 2017 (subsequent test date).</a:t>
          </a:r>
        </a:p>
      </xdr:txBody>
    </xdr:sp>
    <xdr:clientData/>
  </xdr:twoCellAnchor>
  <xdr:twoCellAnchor>
    <xdr:from>
      <xdr:col>7</xdr:col>
      <xdr:colOff>571500</xdr:colOff>
      <xdr:row>11</xdr:row>
      <xdr:rowOff>57150</xdr:rowOff>
    </xdr:from>
    <xdr:to>
      <xdr:col>9</xdr:col>
      <xdr:colOff>352425</xdr:colOff>
      <xdr:row>12</xdr:row>
      <xdr:rowOff>104775</xdr:rowOff>
    </xdr:to>
    <xdr:sp>
      <xdr:nvSpPr>
        <xdr:cNvPr id="5" name="Line 12"/>
        <xdr:cNvSpPr>
          <a:spLocks/>
        </xdr:cNvSpPr>
      </xdr:nvSpPr>
      <xdr:spPr>
        <a:xfrm>
          <a:off x="6010275" y="2266950"/>
          <a:ext cx="2143125"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85725</xdr:rowOff>
    </xdr:from>
    <xdr:to>
      <xdr:col>15</xdr:col>
      <xdr:colOff>333375</xdr:colOff>
      <xdr:row>28</xdr:row>
      <xdr:rowOff>28575</xdr:rowOff>
    </xdr:to>
    <xdr:sp>
      <xdr:nvSpPr>
        <xdr:cNvPr id="1" name="Text Box 1"/>
        <xdr:cNvSpPr txBox="1">
          <a:spLocks noChangeArrowheads="1"/>
        </xdr:cNvSpPr>
      </xdr:nvSpPr>
      <xdr:spPr>
        <a:xfrm>
          <a:off x="247650" y="85725"/>
          <a:ext cx="9229725" cy="447675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900" b="0" i="0" u="none" baseline="0">
              <a:solidFill>
                <a:srgbClr val="000000"/>
              </a:solidFill>
              <a:latin typeface="Arial"/>
              <a:ea typeface="Arial"/>
              <a:cs typeface="Arial"/>
            </a:rPr>
            <a:t>SCC 10200202 = Pulverized Bituminous Coal: Dry Bottom.  Control device = ESP.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Particulate
</a:t>
          </a:r>
          <a:r>
            <a:rPr lang="en-US" cap="none" sz="900" b="0" i="0" u="none" baseline="0">
              <a:solidFill>
                <a:srgbClr val="000000"/>
              </a:solidFill>
              <a:latin typeface="Arial"/>
              <a:ea typeface="Arial"/>
              <a:cs typeface="Arial"/>
            </a:rPr>
            <a:t>Facility used 35,525 tons coal. Heat content = of 12,941 BTU/ lb.  1.23% sulfur and 7.43% ash.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12,941 BTU/ lb (2000 lb/ ton) (mm BTU/ 1 e6 BTU) = 25.882 mm BTU/ ton
</a:t>
          </a:r>
          <a:r>
            <a:rPr lang="en-US" cap="none" sz="900" b="0" i="0" u="none" baseline="0">
              <a:solidFill>
                <a:srgbClr val="000000"/>
              </a:solidFill>
              <a:latin typeface="Arial"/>
              <a:ea typeface="Arial"/>
              <a:cs typeface="Arial"/>
            </a:rPr>
            <a:t>35,525 tons (25.882 mm BTU/ ton) = 919,458 mm BTU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Filterable Particulate, based on stack test dated April 23, 2003:
</a:t>
          </a:r>
          <a:r>
            <a:rPr lang="en-US" cap="none" sz="900" b="1" i="0" u="none" baseline="0">
              <a:solidFill>
                <a:srgbClr val="000000"/>
              </a:solidFill>
              <a:latin typeface="Arial"/>
              <a:ea typeface="Arial"/>
              <a:cs typeface="Arial"/>
            </a:rPr>
            <a:t>PM-FIL</a:t>
          </a:r>
          <a:r>
            <a:rPr lang="en-US" cap="none" sz="900" b="0" i="0" u="none" baseline="0">
              <a:solidFill>
                <a:srgbClr val="000000"/>
              </a:solidFill>
              <a:latin typeface="Arial"/>
              <a:ea typeface="Arial"/>
              <a:cs typeface="Arial"/>
            </a:rPr>
            <a:t> = 0.1655 lb/ mm BTU (919,458 mm BTU) (tons/ 2000 lb) = 76.09 TPY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Condensable Particulate***: 0.1S – 0.03 = 0.1 (1.23) – 0.03 = 0.093 lb/ mm BTU
</a:t>
          </a:r>
          <a:r>
            <a:rPr lang="en-US" cap="none" sz="900" b="0" i="0" u="none" baseline="0">
              <a:solidFill>
                <a:srgbClr val="000000"/>
              </a:solidFill>
              <a:latin typeface="Arial"/>
              <a:ea typeface="Arial"/>
              <a:cs typeface="Arial"/>
            </a:rPr>
            <a:t>                            PM-CON = 0.093 lb/ mm BTU (919,458 mm BTU) (tons/ 2000 lb) = 42.75 TPY
</a:t>
          </a:r>
          <a:r>
            <a:rPr lang="en-US" cap="none" sz="900" b="0" i="0" u="none" baseline="0">
              <a:solidFill>
                <a:srgbClr val="000000"/>
              </a:solidFill>
              <a:latin typeface="Arial"/>
              <a:ea typeface="Arial"/>
              <a:cs typeface="Arial"/>
            </a:rPr>
            <a:t>***Table 1.1-5 “Condensable Particulate Matter EFs for Bituminous … Coal Combustion”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PM10-FIL = 67% Filterable = 0.67 (76.09) = 50.98 TPY
</a:t>
          </a:r>
          <a:r>
            <a:rPr lang="en-US" cap="none" sz="900" b="0" i="0" u="none" baseline="0">
              <a:solidFill>
                <a:srgbClr val="000000"/>
              </a:solidFill>
              <a:latin typeface="Arial"/>
              <a:ea typeface="Arial"/>
              <a:cs typeface="Arial"/>
            </a:rPr>
            <a:t>PM25-FIL = 29% Filterable = 0.29 (76.09) = 22.07 TPY
</a:t>
          </a:r>
          <a:r>
            <a:rPr lang="en-US" cap="none" sz="900" b="0" i="0" u="none" baseline="0">
              <a:solidFill>
                <a:srgbClr val="000000"/>
              </a:solidFill>
              <a:latin typeface="Arial"/>
              <a:ea typeface="Arial"/>
              <a:cs typeface="Arial"/>
            </a:rPr>
            <a:t>***Table 1.1-6 “Particle Size Distribution EFs … Dry Bottom Boilers Burning … Coal”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Particulate emissions determined using stack test for filterable and AP-42 for condensable and were given a method code “2.”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Controls
</a:t>
          </a:r>
          <a:r>
            <a:rPr lang="en-US" cap="none" sz="900" b="0" i="0" u="none" baseline="0">
              <a:solidFill>
                <a:srgbClr val="000000"/>
              </a:solidFill>
              <a:latin typeface="Arial"/>
              <a:ea typeface="Arial"/>
              <a:cs typeface="Arial"/>
            </a:rPr>
            <a:t>Control device/control efficiencies were applied to the metals and particulate (PM-FIL, PM10-FIL, PM25-FIL) emissions for display purposes only.  See Table 1.1-17 “EFs for … Uncontrolled … Coal Combustion.”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Control device/ control efficiencies were not applied to POMs (PAHs or organics such as formaldehyde and benzene), Cr6 (18540299), and mercury: the EFs in the i-steps database are already based on controlled sources (Table 1.1-13 “EFs for PAHs from Controlled Combustion,” Table 1.1-14 “EFs for Organics from Controlled Combustion,” and Table 1.1-18 “EFs for Metals from Controlled Combustion”).
</a:t>
          </a:r>
        </a:p>
      </xdr:txBody>
    </xdr:sp>
    <xdr:clientData/>
  </xdr:twoCellAnchor>
  <xdr:twoCellAnchor>
    <xdr:from>
      <xdr:col>0</xdr:col>
      <xdr:colOff>0</xdr:colOff>
      <xdr:row>25</xdr:row>
      <xdr:rowOff>66675</xdr:rowOff>
    </xdr:from>
    <xdr:to>
      <xdr:col>0</xdr:col>
      <xdr:colOff>0</xdr:colOff>
      <xdr:row>29</xdr:row>
      <xdr:rowOff>47625</xdr:rowOff>
    </xdr:to>
    <xdr:sp>
      <xdr:nvSpPr>
        <xdr:cNvPr id="2" name="Text Box 2"/>
        <xdr:cNvSpPr txBox="1">
          <a:spLocks noChangeArrowheads="1"/>
        </xdr:cNvSpPr>
      </xdr:nvSpPr>
      <xdr:spPr>
        <a:xfrm>
          <a:off x="0" y="4114800"/>
          <a:ext cx="0" cy="6286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FF"/>
              </a:solidFill>
              <a:latin typeface="Arial"/>
              <a:ea typeface="Arial"/>
              <a:cs typeface="Arial"/>
            </a:rPr>
            <a:t>Be aware that the precentages change for blr type.  Here type = industrial blrs (67% and 29%).</a:t>
          </a:r>
        </a:p>
      </xdr:txBody>
    </xdr:sp>
    <xdr:clientData/>
  </xdr:twoCellAnchor>
  <xdr:twoCellAnchor>
    <xdr:from>
      <xdr:col>0</xdr:col>
      <xdr:colOff>0</xdr:colOff>
      <xdr:row>23</xdr:row>
      <xdr:rowOff>38100</xdr:rowOff>
    </xdr:from>
    <xdr:to>
      <xdr:col>0</xdr:col>
      <xdr:colOff>0</xdr:colOff>
      <xdr:row>25</xdr:row>
      <xdr:rowOff>28575</xdr:rowOff>
    </xdr:to>
    <xdr:sp>
      <xdr:nvSpPr>
        <xdr:cNvPr id="3" name="Line 3"/>
        <xdr:cNvSpPr>
          <a:spLocks/>
        </xdr:cNvSpPr>
      </xdr:nvSpPr>
      <xdr:spPr>
        <a:xfrm flipV="1">
          <a:off x="0" y="376237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Q38"/>
  <sheetViews>
    <sheetView tabSelected="1" zoomScale="70" zoomScaleNormal="70" zoomScalePageLayoutView="0" workbookViewId="0" topLeftCell="A1">
      <selection activeCell="C23" sqref="C23"/>
    </sheetView>
  </sheetViews>
  <sheetFormatPr defaultColWidth="9.140625" defaultRowHeight="12.75"/>
  <cols>
    <col min="1" max="1" width="6.421875" style="2" customWidth="1"/>
    <col min="2" max="2" width="28.421875" style="2" customWidth="1"/>
    <col min="3" max="3" width="9.140625" style="2" customWidth="1"/>
    <col min="4" max="4" width="15.00390625" style="2" customWidth="1"/>
    <col min="5" max="6" width="9.140625" style="3" customWidth="1"/>
    <col min="7" max="7" width="4.28125" style="2" customWidth="1"/>
    <col min="8" max="8" width="20.7109375" style="2" customWidth="1"/>
    <col min="9" max="9" width="14.7109375" style="2" customWidth="1"/>
    <col min="10" max="10" width="8.57421875" style="2" customWidth="1"/>
    <col min="11" max="11" width="13.8515625" style="2" customWidth="1"/>
    <col min="12" max="12" width="14.00390625" style="2" customWidth="1"/>
    <col min="13" max="13" width="11.28125" style="2" bestFit="1" customWidth="1"/>
    <col min="14" max="14" width="13.421875" style="2" customWidth="1"/>
    <col min="15" max="15" width="15.8515625" style="2" customWidth="1"/>
    <col min="16" max="16" width="12.57421875" style="2" customWidth="1"/>
    <col min="17" max="17" width="10.421875" style="2" customWidth="1"/>
    <col min="18" max="19" width="9.140625" style="2" customWidth="1"/>
    <col min="20" max="20" width="14.28125" style="2" customWidth="1"/>
    <col min="21" max="21" width="12.8515625" style="2" customWidth="1"/>
    <col min="22" max="16384" width="9.140625" style="2" customWidth="1"/>
  </cols>
  <sheetData>
    <row r="2" ht="16.5" thickBot="1">
      <c r="H2" s="50" t="s">
        <v>40</v>
      </c>
    </row>
    <row r="3" spans="8:15" ht="15.75">
      <c r="H3" s="30"/>
      <c r="I3" s="31"/>
      <c r="J3" s="31"/>
      <c r="K3" s="31"/>
      <c r="L3" s="31"/>
      <c r="M3" s="31"/>
      <c r="N3" s="31"/>
      <c r="O3" s="32"/>
    </row>
    <row r="4" spans="8:15" ht="15.75">
      <c r="H4" s="33"/>
      <c r="I4" s="13"/>
      <c r="J4" s="13"/>
      <c r="K4" s="13"/>
      <c r="L4" s="13"/>
      <c r="M4" s="13"/>
      <c r="N4" s="13"/>
      <c r="O4" s="34"/>
    </row>
    <row r="5" spans="8:15" ht="15.75">
      <c r="H5" s="33"/>
      <c r="I5" s="13"/>
      <c r="J5" s="13"/>
      <c r="K5" s="13"/>
      <c r="L5" s="13"/>
      <c r="M5" s="13"/>
      <c r="N5" s="13"/>
      <c r="O5" s="34"/>
    </row>
    <row r="6" spans="2:15" ht="15.75">
      <c r="B6" s="5" t="s">
        <v>25</v>
      </c>
      <c r="C6" s="6"/>
      <c r="D6" s="4"/>
      <c r="H6" s="33"/>
      <c r="I6" s="13"/>
      <c r="J6" s="13"/>
      <c r="K6" s="13"/>
      <c r="L6" s="13"/>
      <c r="M6" s="12"/>
      <c r="N6" s="13"/>
      <c r="O6" s="34"/>
    </row>
    <row r="7" spans="2:15" ht="15.75">
      <c r="B7" s="5" t="s">
        <v>26</v>
      </c>
      <c r="C7" s="6"/>
      <c r="D7" s="4"/>
      <c r="H7" s="33"/>
      <c r="I7" s="13"/>
      <c r="J7" s="13"/>
      <c r="K7" s="13"/>
      <c r="L7" s="13"/>
      <c r="M7" s="12"/>
      <c r="N7" s="13"/>
      <c r="O7" s="34"/>
    </row>
    <row r="8" spans="2:15" ht="15.75">
      <c r="B8" s="7" t="s">
        <v>23</v>
      </c>
      <c r="C8" s="6">
        <v>2017</v>
      </c>
      <c r="D8" s="4"/>
      <c r="H8" s="35"/>
      <c r="I8" s="36"/>
      <c r="J8" s="36"/>
      <c r="K8" s="36"/>
      <c r="L8" s="36"/>
      <c r="M8" s="12"/>
      <c r="N8" s="13"/>
      <c r="O8" s="34"/>
    </row>
    <row r="9" spans="2:15" ht="15.75">
      <c r="B9" s="7" t="s">
        <v>24</v>
      </c>
      <c r="C9" s="6" t="s">
        <v>27</v>
      </c>
      <c r="D9" s="4"/>
      <c r="H9" s="37" t="s">
        <v>28</v>
      </c>
      <c r="I9" s="26">
        <v>365</v>
      </c>
      <c r="J9" s="36" t="s">
        <v>34</v>
      </c>
      <c r="K9" s="36"/>
      <c r="L9" s="36"/>
      <c r="M9" s="12"/>
      <c r="N9" s="13"/>
      <c r="O9" s="34"/>
    </row>
    <row r="10" spans="8:15" ht="15.75">
      <c r="H10" s="35"/>
      <c r="I10" s="36"/>
      <c r="J10" s="36" t="s">
        <v>29</v>
      </c>
      <c r="K10" s="36"/>
      <c r="L10" s="36"/>
      <c r="M10" s="13"/>
      <c r="N10" s="13"/>
      <c r="O10" s="34"/>
    </row>
    <row r="11" spans="2:15" ht="15.75">
      <c r="B11" s="59" t="s">
        <v>3</v>
      </c>
      <c r="C11" s="59"/>
      <c r="D11" s="59"/>
      <c r="E11" s="8"/>
      <c r="F11" s="8"/>
      <c r="H11" s="35"/>
      <c r="I11" s="36"/>
      <c r="J11" s="36"/>
      <c r="K11" s="36"/>
      <c r="L11" s="36"/>
      <c r="M11" s="13"/>
      <c r="N11" s="13"/>
      <c r="O11" s="34"/>
    </row>
    <row r="12" spans="2:15" ht="15.75">
      <c r="B12" s="59" t="s">
        <v>39</v>
      </c>
      <c r="C12" s="59"/>
      <c r="D12" s="59"/>
      <c r="E12" s="8"/>
      <c r="F12" s="8"/>
      <c r="H12" s="33"/>
      <c r="I12" s="13"/>
      <c r="J12" s="13"/>
      <c r="K12" s="13"/>
      <c r="L12" s="13"/>
      <c r="M12" s="13"/>
      <c r="N12" s="38" t="s">
        <v>18</v>
      </c>
      <c r="O12" s="39"/>
    </row>
    <row r="13" spans="1:15" ht="15.75">
      <c r="A13" s="3"/>
      <c r="B13" s="4"/>
      <c r="C13" s="4"/>
      <c r="D13" s="4"/>
      <c r="H13" s="33"/>
      <c r="I13" s="13"/>
      <c r="J13" s="13"/>
      <c r="K13" s="36" t="s">
        <v>17</v>
      </c>
      <c r="L13" s="36" t="s">
        <v>15</v>
      </c>
      <c r="M13" s="13"/>
      <c r="N13" s="38" t="s">
        <v>19</v>
      </c>
      <c r="O13" s="39" t="s">
        <v>15</v>
      </c>
    </row>
    <row r="14" spans="1:15" ht="15.75">
      <c r="A14" s="3"/>
      <c r="B14" s="9" t="s">
        <v>6</v>
      </c>
      <c r="C14" s="10">
        <v>11027</v>
      </c>
      <c r="D14" s="11"/>
      <c r="E14" s="12"/>
      <c r="F14" s="12"/>
      <c r="H14" s="35" t="s">
        <v>16</v>
      </c>
      <c r="I14" s="27">
        <v>42736</v>
      </c>
      <c r="J14" s="13">
        <v>1</v>
      </c>
      <c r="K14" s="27">
        <v>42277</v>
      </c>
      <c r="L14" s="28">
        <v>0.0377</v>
      </c>
      <c r="M14" s="13"/>
      <c r="N14" s="17">
        <f>IF(ISBLANK(K15),$I$15-I14,K15-I14)</f>
        <v>276</v>
      </c>
      <c r="O14" s="34">
        <f>L14*N14/I9</f>
        <v>0.02850739726027397</v>
      </c>
    </row>
    <row r="15" spans="1:15" ht="15.75">
      <c r="A15" s="3"/>
      <c r="B15" s="9" t="s">
        <v>7</v>
      </c>
      <c r="C15" s="10">
        <v>13485</v>
      </c>
      <c r="D15" s="11"/>
      <c r="E15" s="12"/>
      <c r="F15" s="12"/>
      <c r="H15" s="33"/>
      <c r="I15" s="40">
        <f>I14+I9</f>
        <v>43101</v>
      </c>
      <c r="J15" s="13">
        <v>2</v>
      </c>
      <c r="K15" s="27">
        <v>43012</v>
      </c>
      <c r="L15" s="28">
        <v>0.0401</v>
      </c>
      <c r="M15" s="13"/>
      <c r="N15" s="17">
        <f>IF(ISBLANK(K15),"",IF(ISBLANK(K16),$I$15-K15,K16-K15))</f>
        <v>89</v>
      </c>
      <c r="O15" s="34">
        <f>IF(ISBLANK(K15),"",L15*N15/I9)</f>
        <v>0.009777808219178081</v>
      </c>
    </row>
    <row r="16" spans="1:15" ht="15.75">
      <c r="A16" s="3"/>
      <c r="B16" s="4"/>
      <c r="C16" s="4"/>
      <c r="D16" s="4"/>
      <c r="H16" s="33"/>
      <c r="I16" s="13"/>
      <c r="J16" s="13">
        <v>3</v>
      </c>
      <c r="K16" s="27"/>
      <c r="L16" s="28"/>
      <c r="M16" s="13"/>
      <c r="N16" s="17">
        <f>IF(ISBLANK(K16),"",IF(ISBLANK(K17),$I$15-K16,K17-K16))</f>
      </c>
      <c r="O16" s="34">
        <f>IF(ISBLANK(K16),"",L16*N16/I10)</f>
      </c>
    </row>
    <row r="17" spans="4:15" ht="15.75">
      <c r="D17" s="13"/>
      <c r="E17" s="12"/>
      <c r="F17" s="12"/>
      <c r="H17" s="33"/>
      <c r="I17" s="13"/>
      <c r="J17" s="13">
        <v>4</v>
      </c>
      <c r="K17" s="27"/>
      <c r="L17" s="28"/>
      <c r="M17" s="13"/>
      <c r="N17" s="17">
        <f>IF(ISBLANK(K17),"",IF(ISBLANK(K18),$I$15-K17,K18-K17))</f>
      </c>
      <c r="O17" s="34">
        <f>IF(ISBLANK(K17),"",L17*N17/I11)</f>
      </c>
    </row>
    <row r="18" spans="2:16" ht="15.75">
      <c r="B18" s="23" t="s">
        <v>4</v>
      </c>
      <c r="C18" s="3">
        <f>C15*2000/1000000</f>
        <v>26.97</v>
      </c>
      <c r="H18" s="33"/>
      <c r="I18" s="13"/>
      <c r="J18" s="13">
        <v>5</v>
      </c>
      <c r="K18" s="27"/>
      <c r="L18" s="29"/>
      <c r="M18" s="13"/>
      <c r="N18" s="17">
        <f>IF(ISBLANK(K18),"",IF(ISBLANK(K19),$I$15-K18,K19-K18))</f>
      </c>
      <c r="O18" s="34">
        <f>IF(ISBLANK(K18),"",L18*N18/I12)</f>
      </c>
      <c r="P18" s="3"/>
    </row>
    <row r="19" spans="1:16" s="3" customFormat="1" ht="15.75">
      <c r="A19" s="2"/>
      <c r="B19" s="16" t="s">
        <v>0</v>
      </c>
      <c r="C19" s="13">
        <f>C14*C18</f>
        <v>297398.19</v>
      </c>
      <c r="D19" s="2"/>
      <c r="H19" s="33"/>
      <c r="I19" s="13"/>
      <c r="J19" s="13">
        <v>6</v>
      </c>
      <c r="K19" s="27"/>
      <c r="L19" s="29"/>
      <c r="M19" s="12"/>
      <c r="N19" s="17">
        <f>IF(ISBLANK(K19),"",IF(ISBLANK(K20),$I$15-K19,K20-K19))</f>
      </c>
      <c r="O19" s="34">
        <f>IF(ISBLANK(K19),"",L19*N19/I13)</f>
      </c>
      <c r="P19" s="2"/>
    </row>
    <row r="20" spans="8:15" ht="15.75">
      <c r="H20" s="33"/>
      <c r="I20" s="13"/>
      <c r="J20" s="13"/>
      <c r="K20" s="13"/>
      <c r="L20" s="13"/>
      <c r="M20" s="13"/>
      <c r="N20" s="13"/>
      <c r="O20" s="34"/>
    </row>
    <row r="21" spans="8:15" ht="15.75">
      <c r="H21" s="33"/>
      <c r="I21" s="13"/>
      <c r="J21" s="13"/>
      <c r="K21" s="13"/>
      <c r="L21" s="13"/>
      <c r="M21" s="13"/>
      <c r="N21" s="13"/>
      <c r="O21" s="34"/>
    </row>
    <row r="22" spans="8:16" ht="15.75">
      <c r="H22" s="35"/>
      <c r="I22" s="36"/>
      <c r="J22" s="41" t="s">
        <v>5</v>
      </c>
      <c r="K22" s="28">
        <f>SUM(O14:O17)</f>
        <v>0.03828520547945205</v>
      </c>
      <c r="L22" s="13"/>
      <c r="M22" s="13"/>
      <c r="N22" s="13"/>
      <c r="O22" s="34"/>
      <c r="P22" s="3"/>
    </row>
    <row r="23" spans="8:16" ht="16.5" thickBot="1">
      <c r="H23" s="42"/>
      <c r="I23" s="43"/>
      <c r="J23" s="44" t="s">
        <v>21</v>
      </c>
      <c r="K23" s="45">
        <f>K22*C19/2000</f>
        <v>5.692975406683561</v>
      </c>
      <c r="L23" s="43"/>
      <c r="M23" s="43"/>
      <c r="N23" s="43"/>
      <c r="O23" s="46"/>
      <c r="P23" s="3"/>
    </row>
    <row r="24" spans="11:16" ht="15.75">
      <c r="K24" s="3"/>
      <c r="L24" s="3"/>
      <c r="P24" s="3"/>
    </row>
    <row r="25" spans="8:17" ht="16.5" thickBot="1">
      <c r="H25" s="50" t="s">
        <v>38</v>
      </c>
      <c r="P25" s="3"/>
      <c r="Q25" s="13"/>
    </row>
    <row r="26" spans="8:17" ht="15.75">
      <c r="H26" s="30"/>
      <c r="I26" s="31"/>
      <c r="J26" s="31"/>
      <c r="K26" s="31"/>
      <c r="L26" s="31"/>
      <c r="M26" s="31"/>
      <c r="N26" s="31"/>
      <c r="O26" s="31"/>
      <c r="P26" s="57"/>
      <c r="Q26" s="13"/>
    </row>
    <row r="27" spans="8:16" ht="15.75">
      <c r="H27" s="58"/>
      <c r="I27" s="51" t="s">
        <v>10</v>
      </c>
      <c r="J27" s="52">
        <v>1</v>
      </c>
      <c r="K27" s="13"/>
      <c r="L27" s="61" t="s">
        <v>9</v>
      </c>
      <c r="M27" s="62"/>
      <c r="N27" s="62"/>
      <c r="O27" s="62"/>
      <c r="P27" s="63"/>
    </row>
    <row r="28" spans="8:16" ht="15.75">
      <c r="H28" s="58"/>
      <c r="I28" s="51" t="s">
        <v>1</v>
      </c>
      <c r="J28" s="52">
        <v>1.04</v>
      </c>
      <c r="K28" s="13"/>
      <c r="L28" s="64" t="s">
        <v>35</v>
      </c>
      <c r="M28" s="65"/>
      <c r="N28" s="65"/>
      <c r="O28" s="65" t="s">
        <v>11</v>
      </c>
      <c r="P28" s="66"/>
    </row>
    <row r="29" spans="8:16" ht="15.75">
      <c r="H29" s="33"/>
      <c r="I29" s="13"/>
      <c r="J29" s="13"/>
      <c r="K29" s="13"/>
      <c r="L29" s="14" t="s">
        <v>36</v>
      </c>
      <c r="M29" s="15"/>
      <c r="N29" s="15"/>
      <c r="O29" s="67">
        <v>1</v>
      </c>
      <c r="P29" s="68"/>
    </row>
    <row r="30" spans="2:16" ht="15.75">
      <c r="B30" s="60" t="s">
        <v>22</v>
      </c>
      <c r="C30" s="60"/>
      <c r="D30" s="60"/>
      <c r="E30" s="8"/>
      <c r="F30" s="8"/>
      <c r="H30" s="33"/>
      <c r="I30" s="47" t="s">
        <v>2</v>
      </c>
      <c r="J30" s="13">
        <f>IF(AND(J27=1,J28&gt;0.4),(0.1*J28)-0.03,IF(AND(J27=1,J28&lt;=0.4),0.01,IF(J27=2,0.02,IF(J27=3,0.04,"Code Error"))))</f>
        <v>0.07400000000000001</v>
      </c>
      <c r="K30" s="13"/>
      <c r="L30" s="14" t="s">
        <v>37</v>
      </c>
      <c r="M30" s="15"/>
      <c r="N30" s="15"/>
      <c r="O30" s="67">
        <v>2</v>
      </c>
      <c r="P30" s="68"/>
    </row>
    <row r="31" spans="2:16" ht="16.5" thickBot="1">
      <c r="B31" s="60" t="s">
        <v>8</v>
      </c>
      <c r="C31" s="60"/>
      <c r="D31" s="60"/>
      <c r="E31" s="8"/>
      <c r="F31" s="8"/>
      <c r="H31" s="42"/>
      <c r="I31" s="44" t="s">
        <v>20</v>
      </c>
      <c r="J31" s="43">
        <f>J30*C19/2000</f>
        <v>11.003733030000001</v>
      </c>
      <c r="K31" s="43"/>
      <c r="L31" s="48" t="s">
        <v>12</v>
      </c>
      <c r="M31" s="49"/>
      <c r="N31" s="49"/>
      <c r="O31" s="69">
        <v>3</v>
      </c>
      <c r="P31" s="70"/>
    </row>
    <row r="32" spans="1:6" ht="16.5" thickBot="1">
      <c r="A32" s="3"/>
      <c r="B32" s="18"/>
      <c r="C32" s="18"/>
      <c r="D32" s="18"/>
      <c r="E32" s="8"/>
      <c r="F32" s="8"/>
    </row>
    <row r="33" spans="1:6" ht="17.25" thickBot="1" thickTop="1">
      <c r="A33" s="3"/>
      <c r="B33" s="24" t="s">
        <v>30</v>
      </c>
      <c r="C33" s="19">
        <f>K23</f>
        <v>5.692975406683561</v>
      </c>
      <c r="D33" s="18"/>
      <c r="E33" s="8"/>
      <c r="F33" s="8"/>
    </row>
    <row r="34" spans="1:6" ht="17.25" thickBot="1" thickTop="1">
      <c r="A34" s="3"/>
      <c r="B34" s="24" t="s">
        <v>31</v>
      </c>
      <c r="C34" s="19">
        <f>J31</f>
        <v>11.003733030000001</v>
      </c>
      <c r="D34" s="18"/>
      <c r="E34" s="8"/>
      <c r="F34" s="8"/>
    </row>
    <row r="35" spans="1:10" ht="17.25" thickBot="1" thickTop="1">
      <c r="A35" s="3"/>
      <c r="B35" s="24"/>
      <c r="C35" s="20"/>
      <c r="D35" s="18"/>
      <c r="E35" s="8"/>
      <c r="F35" s="8"/>
      <c r="H35" s="53"/>
      <c r="I35" s="53"/>
      <c r="J35" s="53"/>
    </row>
    <row r="36" spans="1:10" ht="17.25" thickBot="1" thickTop="1">
      <c r="A36" s="3"/>
      <c r="B36" s="25" t="s">
        <v>32</v>
      </c>
      <c r="C36" s="19">
        <f>(C33*J36/100)</f>
        <v>4.155872046879</v>
      </c>
      <c r="D36" s="21"/>
      <c r="E36" s="12"/>
      <c r="F36" s="12"/>
      <c r="H36" s="54" t="s">
        <v>13</v>
      </c>
      <c r="I36" s="55"/>
      <c r="J36" s="56">
        <v>73</v>
      </c>
    </row>
    <row r="37" spans="1:10" ht="17.25" thickBot="1" thickTop="1">
      <c r="A37" s="3"/>
      <c r="B37" s="25" t="s">
        <v>33</v>
      </c>
      <c r="C37" s="19">
        <f>(C33*J37/100)</f>
        <v>1.4801736057377257</v>
      </c>
      <c r="D37" s="21"/>
      <c r="E37" s="12"/>
      <c r="F37" s="12"/>
      <c r="H37" s="54" t="s">
        <v>14</v>
      </c>
      <c r="I37" s="55"/>
      <c r="J37" s="56">
        <v>26</v>
      </c>
    </row>
    <row r="38" spans="1:10" ht="16.5" thickTop="1">
      <c r="A38" s="3"/>
      <c r="B38" s="22"/>
      <c r="C38" s="22"/>
      <c r="D38" s="22"/>
      <c r="H38" s="53"/>
      <c r="I38" s="53"/>
      <c r="J38" s="53"/>
    </row>
  </sheetData>
  <sheetProtection/>
  <mergeCells count="10">
    <mergeCell ref="B11:D11"/>
    <mergeCell ref="B12:D12"/>
    <mergeCell ref="B30:D30"/>
    <mergeCell ref="B31:D31"/>
    <mergeCell ref="L27:P27"/>
    <mergeCell ref="L28:N28"/>
    <mergeCell ref="O28:P28"/>
    <mergeCell ref="O29:P29"/>
    <mergeCell ref="O30:P30"/>
    <mergeCell ref="O31:P31"/>
  </mergeCells>
  <printOptions horizontalCentered="1" verticalCentered="1"/>
  <pageMargins left="0.75" right="0.75" top="1" bottom="1" header="0.5" footer="0.5"/>
  <pageSetup fitToHeight="1" fitToWidth="1" horizontalDpi="600" verticalDpi="600" orientation="landscape" scale="84" r:id="rId2"/>
  <headerFooter alignWithMargins="0">
    <oddHeader>&amp;C&amp;F</oddHeader>
    <oddFooter>&amp;C&amp;Z&amp;F</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75" zoomScaleNormal="75" zoomScalePageLayoutView="0" workbookViewId="0" topLeftCell="A1">
      <selection activeCell="A1" sqref="A1:P30"/>
    </sheetView>
  </sheetViews>
  <sheetFormatPr defaultColWidth="9.140625" defaultRowHeight="12.75"/>
  <sheetData>
    <row r="7" s="1" customFormat="1" ht="12.75"/>
  </sheetData>
  <sheetProtection/>
  <printOptions/>
  <pageMargins left="0.75" right="0.75" top="1" bottom="1" header="0.5" footer="0.5"/>
  <pageSetup fitToHeight="1" fitToWidth="1" horizontalDpi="600" verticalDpi="600" orientation="landscape"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WilbanMC</dc:creator>
  <cp:keywords/>
  <dc:description/>
  <cp:lastModifiedBy>Wilbanks, M. Chad</cp:lastModifiedBy>
  <cp:lastPrinted>2018-01-08T15:52:38Z</cp:lastPrinted>
  <dcterms:created xsi:type="dcterms:W3CDTF">2006-02-28T15:52:18Z</dcterms:created>
  <dcterms:modified xsi:type="dcterms:W3CDTF">2018-01-09T20:11:07Z</dcterms:modified>
  <cp:category/>
  <cp:version/>
  <cp:contentType/>
  <cp:contentStatus/>
</cp:coreProperties>
</file>